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2" sheetId="1" r:id="rId1"/>
    <sheet name="расчеты для отчет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<sst xmlns="http://schemas.openxmlformats.org/spreadsheetml/2006/main" count="56" uniqueCount="55">
  <si>
    <t>Показатель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</si>
  <si>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</si>
  <si>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</si>
  <si>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</si>
  <si>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</si>
  <si>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</si>
  <si>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</si>
  <si>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</si>
  <si>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</si>
  <si>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</si>
  <si>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</si>
  <si>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</si>
  <si>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</si>
  <si>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</si>
  <si>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</si>
  <si>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</si>
  <si>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</si>
  <si>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</si>
  <si>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</si>
  <si>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</si>
  <si>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</si>
  <si>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</si>
  <si>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</si>
  <si>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</si>
  <si>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</si>
  <si>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</si>
  <si>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</si>
  <si>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</si>
  <si>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</si>
  <si>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</si>
  <si>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</si>
  <si>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</si>
  <si>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</si>
  <si>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</si>
  <si>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Таблица 2</t>
  </si>
  <si>
    <t>Приложение № 4 к приказу от 08.06.2010г.  № 29-01т/10</t>
  </si>
  <si>
    <t>МУП КХ "Водоканал"</t>
  </si>
  <si>
    <t>236022, г. Калининград, ул. Комсомольская, 12</t>
  </si>
  <si>
    <t>водоотведение</t>
  </si>
  <si>
    <t>прочие расходы</t>
  </si>
  <si>
    <t>е) Изменение стоимости основных фондов (тыс. рублей)</t>
  </si>
  <si>
    <t>д) Чистая прибыли по регулируемому виду деятельности  (тыс. рублей)</t>
  </si>
  <si>
    <t>Информация об  основных показателях финансово-хозяйственной деятельности</t>
  </si>
  <si>
    <t>2011 год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</si>
  <si>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Times New Roman"/>
        <family val="1"/>
      </rPr>
      <t>⁴</t>
    </r>
  </si>
  <si>
    <t>2012 год</t>
  </si>
  <si>
    <t>изменение</t>
  </si>
  <si>
    <t>Общее</t>
  </si>
  <si>
    <t>РПВ - Подъем воды</t>
  </si>
  <si>
    <t>РОВ - Очистка воды</t>
  </si>
  <si>
    <t>РТВ - Транcпортирование воды</t>
  </si>
  <si>
    <t>РПС - Прием (перекачка) и транспортирование стоков</t>
  </si>
  <si>
    <t>РОС - Очистка стоков и утилизация сточной жидкости</t>
  </si>
  <si>
    <t>вс</t>
  </si>
  <si>
    <t>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</si>
</sst>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4" fillId="0" borderId="10" xfId="0" applyFont="1" applyFill="1" applyBorder="1" applyAlignment="1">
      <alignment vertical="top"/>
    </xf>
    <xf numFmtId="0" fontId="4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2" fillId="0" borderId="0" xfId="0" applyFont="1" applyFill="1" applyAlignment="1">
      <alignment vertical="top"/>
    </xf>
    <xf numFmtId="0" fontId="4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top" wrapText="1"/>
    </xf>
    <xf numFmtId="0" fontId="42" fillId="0" borderId="12" xfId="0" applyFont="1" applyFill="1" applyBorder="1" applyAlignment="1">
      <alignment vertical="top" wrapText="1"/>
    </xf>
    <xf numFmtId="0" fontId="42" fillId="0" borderId="13" xfId="0" applyFont="1" applyFill="1" applyBorder="1" applyAlignment="1">
      <alignment vertical="top" wrapText="1"/>
    </xf>
    <xf numFmtId="0" fontId="42" fillId="0" borderId="14" xfId="0" applyFont="1" applyFill="1" applyBorder="1" applyAlignment="1">
      <alignment horizontal="left" vertical="top" wrapText="1" indent="3"/>
    </xf>
    <xf numFmtId="0" fontId="42" fillId="0" borderId="14" xfId="0" applyFont="1" applyFill="1" applyBorder="1" applyAlignment="1">
      <alignment horizontal="left" vertical="top" wrapText="1" indent="6"/>
    </xf>
    <xf numFmtId="0" fontId="42" fillId="0" borderId="15" xfId="0" applyFont="1" applyFill="1" applyBorder="1" applyAlignment="1">
      <alignment horizontal="left" vertical="top" wrapText="1" indent="3"/>
    </xf>
    <xf numFmtId="0" fontId="42" fillId="0" borderId="16" xfId="0" applyFont="1" applyFill="1" applyBorder="1" applyAlignment="1">
      <alignment vertical="top" wrapText="1"/>
    </xf>
    <xf numFmtId="0" fontId="42" fillId="0" borderId="16" xfId="0" applyFont="1" applyFill="1" applyBorder="1" applyAlignment="1">
      <alignment horizontal="left" vertical="top" wrapText="1" indent="3"/>
    </xf>
    <xf numFmtId="0" fontId="42" fillId="0" borderId="11" xfId="0" applyFont="1" applyFill="1" applyBorder="1" applyAlignment="1">
      <alignment horizontal="center" vertical="center"/>
    </xf>
    <xf numFmtId="170" fontId="42" fillId="0" borderId="12" xfId="0" applyNumberFormat="1" applyFont="1" applyFill="1" applyBorder="1" applyAlignment="1">
      <alignment vertical="center"/>
    </xf>
    <xf numFmtId="170" fontId="42" fillId="0" borderId="17" xfId="0" applyNumberFormat="1" applyFont="1" applyFill="1" applyBorder="1" applyAlignment="1">
      <alignment vertical="center"/>
    </xf>
    <xf numFmtId="170" fontId="42" fillId="0" borderId="18" xfId="0" applyNumberFormat="1" applyFont="1" applyFill="1" applyBorder="1" applyAlignment="1">
      <alignment vertical="center"/>
    </xf>
    <xf numFmtId="170" fontId="42" fillId="0" borderId="19" xfId="0" applyNumberFormat="1" applyFont="1" applyFill="1" applyBorder="1" applyAlignment="1">
      <alignment vertical="center"/>
    </xf>
    <xf numFmtId="170" fontId="42" fillId="0" borderId="16" xfId="0" applyNumberFormat="1" applyFont="1" applyFill="1" applyBorder="1" applyAlignment="1">
      <alignment vertical="center"/>
    </xf>
    <xf numFmtId="170" fontId="6" fillId="0" borderId="11" xfId="0" applyNumberFormat="1" applyFont="1" applyFill="1" applyBorder="1" applyAlignment="1">
      <alignment vertical="center"/>
    </xf>
    <xf numFmtId="170" fontId="42" fillId="0" borderId="11" xfId="0" applyNumberFormat="1" applyFont="1" applyFill="1" applyBorder="1" applyAlignment="1">
      <alignment vertical="center"/>
    </xf>
    <xf numFmtId="170" fontId="42" fillId="33" borderId="11" xfId="0" applyNumberFormat="1" applyFont="1" applyFill="1" applyBorder="1" applyAlignment="1">
      <alignment vertical="center"/>
    </xf>
    <xf numFmtId="3" fontId="42" fillId="0" borderId="11" xfId="0" applyNumberFormat="1" applyFont="1" applyFill="1" applyBorder="1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5" fillId="0" borderId="14" xfId="52" applyNumberFormat="1" applyFont="1" applyBorder="1" applyAlignment="1">
      <alignment horizontal="left" vertical="top" wrapText="1"/>
      <protection/>
    </xf>
    <xf numFmtId="4" fontId="25" fillId="0" borderId="20" xfId="52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4" fontId="25" fillId="0" borderId="21" xfId="52" applyNumberFormat="1" applyFont="1" applyBorder="1" applyAlignment="1">
      <alignment horizontal="right" vertical="top" wrapText="1"/>
      <protection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ы для отче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69;&#1054;\&#1047;&#1072;&#1090;&#1088;&#1072;&#1090;&#1099;\2012\&#1047;&#1072;&#1090;&#1088;&#1072;&#1090;&#1099;%202012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б Янв"/>
      <sheetName val="Себ Фев"/>
      <sheetName val="Себ Март "/>
      <sheetName val="Себ 1 кв."/>
      <sheetName val="Себ Апр"/>
      <sheetName val="Себ Май"/>
      <sheetName val="Себ Июнь"/>
      <sheetName val="Себ 2 кв."/>
      <sheetName val="Себ 1 полуг."/>
      <sheetName val="Себ Июль "/>
      <sheetName val="Себ Авг "/>
      <sheetName val="Себ Сент"/>
      <sheetName val="Себ 3 кв"/>
      <sheetName val="9 мес"/>
      <sheetName val="Себ Окт"/>
      <sheetName val="Себ Нояб"/>
      <sheetName val="Себ Декаб"/>
      <sheetName val="Себ 4 кв "/>
      <sheetName val="Год 2012"/>
      <sheetName val="6в"/>
      <sheetName val="6к"/>
      <sheetName val="Свод кальк"/>
      <sheetName val="ХВ_47 "/>
      <sheetName val="ВО_47"/>
      <sheetName val="Пр. прям"/>
      <sheetName val="Приказ 47 "/>
      <sheetName val=" ФХД"/>
      <sheetName val="Выручка Бух"/>
      <sheetName val="Распред Выр"/>
      <sheetName val="Объемы"/>
      <sheetName val="Справка"/>
      <sheetName val="Кап рем"/>
      <sheetName val="Структура "/>
      <sheetName val="ТМЦ"/>
    </sheetNames>
    <sheetDataSet>
      <sheetData sheetId="18">
        <row r="397">
          <cell r="DI397">
            <v>19727.48478059952</v>
          </cell>
          <cell r="EC397">
            <v>15737.14471741389</v>
          </cell>
        </row>
        <row r="398">
          <cell r="DI398">
            <v>5550.051397237992</v>
          </cell>
          <cell r="EC398">
            <v>4652.89763564799</v>
          </cell>
        </row>
      </sheetData>
      <sheetData sheetId="23">
        <row r="10">
          <cell r="P10">
            <v>16840.949715118008</v>
          </cell>
        </row>
        <row r="11">
          <cell r="P11">
            <v>25041.430425779152</v>
          </cell>
        </row>
        <row r="12">
          <cell r="P12">
            <v>1417.4000600000002</v>
          </cell>
        </row>
        <row r="13">
          <cell r="P13">
            <v>1164.496951170784</v>
          </cell>
        </row>
        <row r="14">
          <cell r="P14">
            <v>9771.152926347228</v>
          </cell>
        </row>
        <row r="15">
          <cell r="P15">
            <v>44724.09805243757</v>
          </cell>
        </row>
        <row r="16">
          <cell r="P16">
            <v>13357.241328264168</v>
          </cell>
        </row>
        <row r="17">
          <cell r="P17">
            <v>1197.2735900000002</v>
          </cell>
        </row>
        <row r="18">
          <cell r="P18">
            <v>23268.120938137596</v>
          </cell>
        </row>
        <row r="19">
          <cell r="P19">
            <v>8215.450778068956</v>
          </cell>
        </row>
        <row r="20">
          <cell r="P20">
            <v>37227.80248428109</v>
          </cell>
        </row>
        <row r="24">
          <cell r="P24">
            <v>175.9338724335961</v>
          </cell>
        </row>
        <row r="25">
          <cell r="P25">
            <v>1061.9245556980381</v>
          </cell>
        </row>
        <row r="27">
          <cell r="P27">
            <v>1360.0822656520727</v>
          </cell>
        </row>
        <row r="29">
          <cell r="P29">
            <v>3779.3915794241584</v>
          </cell>
        </row>
        <row r="30">
          <cell r="P30">
            <v>893.5891676252443</v>
          </cell>
        </row>
        <row r="31">
          <cell r="P31">
            <v>11865.433857868342</v>
          </cell>
        </row>
        <row r="32">
          <cell r="P32">
            <v>3408.8533523333226</v>
          </cell>
        </row>
        <row r="33">
          <cell r="P33">
            <v>1162.21233</v>
          </cell>
        </row>
        <row r="34">
          <cell r="P34">
            <v>6173.100453913028</v>
          </cell>
        </row>
        <row r="35">
          <cell r="P35">
            <v>1052.7424002523364</v>
          </cell>
        </row>
        <row r="36">
          <cell r="P36">
            <v>9876.644746040865</v>
          </cell>
        </row>
        <row r="56">
          <cell r="P56">
            <v>191627.62096559323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B47"/>
  <sheetViews>
    <sheetView tabSelected="1" zoomScalePageLayoutView="0" workbookViewId="0" topLeftCell="A22">
      <selection activeCell="B40" sqref="B40"/>
    </sheetView>
  </sheetViews>
  <sheetFormatPr defaultColWidth="9.140625" defaultRowHeight="15"/>
  <cols>
    <col min="1" max="1" width="61.140625" style="1" customWidth="1"/>
    <col min="2" max="2" width="43.8515625" style="0" customWidth="1"/>
  </cols>
  <sheetData>
    <row r="1" spans="1:2" ht="15" hidden="1">
      <c r="A1" s="28" t="s">
        <v>35</v>
      </c>
      <c r="B1" s="29"/>
    </row>
    <row r="2" ht="15" hidden="1">
      <c r="B2" s="2" t="s">
        <v>34</v>
      </c>
    </row>
    <row r="3" spans="1:2" ht="15.75">
      <c r="A3" s="30" t="s">
        <v>42</v>
      </c>
      <c r="B3" s="31"/>
    </row>
    <row r="4" spans="1:2" ht="15">
      <c r="A4" s="3" t="s">
        <v>4</v>
      </c>
      <c r="B4" s="4" t="s">
        <v>36</v>
      </c>
    </row>
    <row r="5" spans="1:2" ht="15">
      <c r="A5" s="3" t="s">
        <v>5</v>
      </c>
      <c r="B5" s="4">
        <v>3903009923</v>
      </c>
    </row>
    <row r="6" spans="1:2" ht="15">
      <c r="A6" s="3" t="s">
        <v>6</v>
      </c>
      <c r="B6" s="4">
        <v>390401001</v>
      </c>
    </row>
    <row r="7" spans="1:2" ht="15">
      <c r="A7" s="3" t="s">
        <v>7</v>
      </c>
      <c r="B7" s="4" t="s">
        <v>37</v>
      </c>
    </row>
    <row r="8" spans="1:2" ht="15.75">
      <c r="A8" s="3" t="s">
        <v>8</v>
      </c>
      <c r="B8" s="5" t="s">
        <v>45</v>
      </c>
    </row>
    <row r="9" spans="1:2" ht="15">
      <c r="A9" s="6"/>
      <c r="B9" s="7"/>
    </row>
    <row r="10" spans="1:2" ht="15.75" thickBot="1">
      <c r="A10" s="6"/>
      <c r="B10" s="7"/>
    </row>
    <row r="11" spans="1:2" ht="16.5" thickBot="1" thickTop="1">
      <c r="A11" s="8" t="s">
        <v>1</v>
      </c>
      <c r="B11" s="9" t="s">
        <v>0</v>
      </c>
    </row>
    <row r="12" spans="1:2" ht="48" customHeight="1" thickBot="1" thickTop="1">
      <c r="A12" s="10" t="s">
        <v>20</v>
      </c>
      <c r="B12" s="18" t="s">
        <v>38</v>
      </c>
    </row>
    <row r="13" spans="1:2" ht="16.5" thickBot="1" thickTop="1">
      <c r="A13" s="11" t="s">
        <v>21</v>
      </c>
      <c r="B13" s="19">
        <f>'[1]ВО_47'!$P$56</f>
        <v>191627.62096559323</v>
      </c>
    </row>
    <row r="14" spans="1:2" ht="30">
      <c r="A14" s="12" t="s">
        <v>22</v>
      </c>
      <c r="B14" s="20">
        <f>B15+B16+B19+B20+B21+B22+B24+B26+B27</f>
        <v>223035.32583084557</v>
      </c>
    </row>
    <row r="15" spans="1:2" ht="32.25" customHeight="1">
      <c r="A15" s="13" t="s">
        <v>9</v>
      </c>
      <c r="B15" s="21">
        <f>'[1]ВО_47'!$P$33+'[1]ВО_47'!$P$17</f>
        <v>2359.48592</v>
      </c>
    </row>
    <row r="16" spans="1:2" ht="45.75" customHeight="1">
      <c r="A16" s="13" t="s">
        <v>10</v>
      </c>
      <c r="B16" s="21">
        <f>'[1]ВО_47'!$P$10+'[1]ВО_47'!$P$25</f>
        <v>17902.874270816046</v>
      </c>
    </row>
    <row r="17" spans="1:2" ht="17.25" customHeight="1">
      <c r="A17" s="14" t="s">
        <v>11</v>
      </c>
      <c r="B17" s="21">
        <f>B16/B18</f>
        <v>2.636596650282567</v>
      </c>
    </row>
    <row r="18" spans="1:2" ht="15">
      <c r="A18" s="14" t="s">
        <v>12</v>
      </c>
      <c r="B18" s="21">
        <v>6790.14526886294</v>
      </c>
    </row>
    <row r="19" spans="1:2" ht="30.75" customHeight="1">
      <c r="A19" s="13" t="s">
        <v>13</v>
      </c>
      <c r="B19" s="21">
        <f>'[1]ВО_47'!$P$24</f>
        <v>175.9338724335961</v>
      </c>
    </row>
    <row r="20" spans="1:2" ht="29.25" customHeight="1">
      <c r="A20" s="13" t="s">
        <v>14</v>
      </c>
      <c r="B20" s="21">
        <f>'[1]ВО_47'!$P$15+'[1]ВО_47'!$P$16+'[1]ВО_47'!$P$31+'[1]ВО_47'!$P$32</f>
        <v>73355.6265909034</v>
      </c>
    </row>
    <row r="21" spans="1:2" ht="44.25" customHeight="1">
      <c r="A21" s="13" t="s">
        <v>15</v>
      </c>
      <c r="B21" s="21">
        <f>'[1]ВО_47'!$P$11+'[1]ВО_47'!$P$12+'[1]ВО_47'!$P$27</f>
        <v>27818.912751431224</v>
      </c>
    </row>
    <row r="22" spans="1:2" ht="14.25" customHeight="1">
      <c r="A22" s="13" t="s">
        <v>16</v>
      </c>
      <c r="B22" s="21">
        <f>'[1]ВО_47'!$P$18+'[1]ВО_47'!$P$34</f>
        <v>29441.221392050626</v>
      </c>
    </row>
    <row r="23" spans="1:2" ht="30">
      <c r="A23" s="14" t="s">
        <v>17</v>
      </c>
      <c r="B23" s="21">
        <f>'[1]Год 2012'!$EC$397+'[1]Год 2012'!$EC$398</f>
        <v>20390.04235306188</v>
      </c>
    </row>
    <row r="24" spans="1:2" ht="17.25" customHeight="1">
      <c r="A24" s="13" t="s">
        <v>18</v>
      </c>
      <c r="B24" s="21">
        <f>'[1]ВО_47'!$P$20+'[1]ВО_47'!$P$36</f>
        <v>47104.44723032196</v>
      </c>
    </row>
    <row r="25" spans="1:2" ht="30">
      <c r="A25" s="14" t="s">
        <v>17</v>
      </c>
      <c r="B25" s="21">
        <f>'[1]Год 2012'!$DI$397+'[1]Год 2012'!$DI$398</f>
        <v>25277.53617783751</v>
      </c>
    </row>
    <row r="26" spans="1:2" ht="30.75" customHeight="1">
      <c r="A26" s="13" t="s">
        <v>19</v>
      </c>
      <c r="B26" s="21">
        <f>'[1]ВО_47'!$P$13+'[1]ВО_47'!$P$14+'[1]ВО_47'!$P$30+'[1]ВО_47'!$P$29</f>
        <v>15608.630624567415</v>
      </c>
    </row>
    <row r="27" spans="1:2" ht="15.75" thickBot="1">
      <c r="A27" s="15" t="s">
        <v>39</v>
      </c>
      <c r="B27" s="22">
        <f>'[1]ВО_47'!$P$19+'[1]ВО_47'!$P$35</f>
        <v>9268.193178321293</v>
      </c>
    </row>
    <row r="28" spans="1:2" ht="18.75" customHeight="1" thickBot="1" thickTop="1">
      <c r="A28" s="16" t="s">
        <v>23</v>
      </c>
      <c r="B28" s="23">
        <f>B13-B14</f>
        <v>-31407.704865252337</v>
      </c>
    </row>
    <row r="29" spans="1:2" ht="31.5" thickBot="1" thickTop="1">
      <c r="A29" s="11" t="s">
        <v>41</v>
      </c>
      <c r="B29" s="24">
        <f>B28</f>
        <v>-31407.704865252337</v>
      </c>
    </row>
    <row r="30" spans="1:2" ht="76.5" hidden="1" thickBot="1" thickTop="1">
      <c r="A30" s="17" t="s">
        <v>3</v>
      </c>
      <c r="B30" s="25"/>
    </row>
    <row r="31" spans="1:2" ht="18" customHeight="1" thickBot="1" thickTop="1">
      <c r="A31" s="11" t="s">
        <v>40</v>
      </c>
      <c r="B31" s="25">
        <f>'расчеты для отчета'!D13/1000</f>
        <v>12031.567449464226</v>
      </c>
    </row>
    <row r="32" spans="1:2" ht="16.5" hidden="1" thickBot="1" thickTop="1">
      <c r="A32" s="17" t="s">
        <v>2</v>
      </c>
      <c r="B32" s="26"/>
    </row>
    <row r="33" spans="1:2" ht="46.5" hidden="1" thickBot="1" thickTop="1">
      <c r="A33" s="10" t="s">
        <v>44</v>
      </c>
      <c r="B33" s="26"/>
    </row>
    <row r="34" spans="1:2" ht="31.5" thickBot="1" thickTop="1">
      <c r="A34" s="10" t="s">
        <v>24</v>
      </c>
      <c r="B34" s="25">
        <v>33785.8</v>
      </c>
    </row>
    <row r="35" spans="1:2" ht="44.25" customHeight="1" thickBot="1" thickTop="1">
      <c r="A35" s="10" t="s">
        <v>25</v>
      </c>
      <c r="B35" s="25">
        <v>2283.8</v>
      </c>
    </row>
    <row r="36" spans="1:2" ht="31.5" thickBot="1" thickTop="1">
      <c r="A36" s="10" t="s">
        <v>26</v>
      </c>
      <c r="B36" s="25">
        <v>51246.1</v>
      </c>
    </row>
    <row r="37" spans="1:2" ht="31.5" thickBot="1" thickTop="1">
      <c r="A37" s="10" t="s">
        <v>27</v>
      </c>
      <c r="B37" s="25">
        <v>629.4</v>
      </c>
    </row>
    <row r="38" spans="1:2" ht="21" customHeight="1" thickBot="1" thickTop="1">
      <c r="A38" s="10" t="s">
        <v>28</v>
      </c>
      <c r="B38" s="27">
        <v>34</v>
      </c>
    </row>
    <row r="39" spans="1:2" ht="31.5" customHeight="1" thickBot="1" thickTop="1">
      <c r="A39" s="10" t="s">
        <v>29</v>
      </c>
      <c r="B39" s="27">
        <v>225</v>
      </c>
    </row>
    <row r="40" ht="15.75" thickTop="1"/>
    <row r="41" spans="1:2" ht="38.25" customHeight="1" hidden="1">
      <c r="A41" s="32" t="s">
        <v>30</v>
      </c>
      <c r="B41" s="32"/>
    </row>
    <row r="42" spans="1:2" ht="44.25" customHeight="1" hidden="1">
      <c r="A42" s="32" t="s">
        <v>31</v>
      </c>
      <c r="B42" s="32"/>
    </row>
    <row r="43" spans="1:2" ht="123" customHeight="1" hidden="1">
      <c r="A43" s="32" t="s">
        <v>32</v>
      </c>
      <c r="B43" s="32"/>
    </row>
    <row r="44" spans="1:2" ht="36" customHeight="1" hidden="1">
      <c r="A44" s="32" t="s">
        <v>33</v>
      </c>
      <c r="B44" s="32"/>
    </row>
    <row r="47" spans="1:2" ht="47.25" customHeight="1">
      <c r="A47" s="32"/>
      <c r="B47" s="32"/>
    </row>
  </sheetData>
  <sheetProtection/>
  <mergeCells count="7">
    <mergeCell ref="A1:B1"/>
    <mergeCell ref="A3:B3"/>
    <mergeCell ref="A41:B41"/>
    <mergeCell ref="A47:B47"/>
    <mergeCell ref="A42:B42"/>
    <mergeCell ref="A44:B44"/>
    <mergeCell ref="A43:B43"/>
  </mergeCells>
  <printOptions/>
  <pageMargins left="0.7086614173228347" right="0.7086614173228347" top="0.83" bottom="0.83" header="0.53" footer="0.36"/>
  <pageSetup fitToHeight="2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8.57421875" style="0" customWidth="1"/>
    <col min="2" max="2" width="21.421875" style="0" customWidth="1"/>
    <col min="3" max="3" width="20.28125" style="0" customWidth="1"/>
    <col min="4" max="4" width="16.28125" style="0" customWidth="1"/>
  </cols>
  <sheetData>
    <row r="2" spans="1:2" ht="15">
      <c r="A2" s="33" t="s">
        <v>43</v>
      </c>
      <c r="B2" s="33"/>
    </row>
    <row r="3" spans="2:4" ht="15">
      <c r="B3" s="34">
        <v>2011</v>
      </c>
      <c r="C3" s="34">
        <v>2012</v>
      </c>
      <c r="D3" s="34" t="s">
        <v>46</v>
      </c>
    </row>
    <row r="4" spans="1:4" ht="15">
      <c r="A4" s="35" t="s">
        <v>47</v>
      </c>
      <c r="B4" s="36">
        <v>29858678.19</v>
      </c>
      <c r="C4" s="36">
        <v>52996957.98</v>
      </c>
      <c r="D4" s="37">
        <f aca="true" t="shared" si="0" ref="D4:D9">C4-B4</f>
        <v>23138279.789999995</v>
      </c>
    </row>
    <row r="5" spans="1:4" ht="15">
      <c r="A5" s="35" t="s">
        <v>48</v>
      </c>
      <c r="B5" s="36">
        <v>211080357.78</v>
      </c>
      <c r="C5" s="36">
        <v>196938306.69</v>
      </c>
      <c r="D5" s="37">
        <f t="shared" si="0"/>
        <v>-14142051.090000004</v>
      </c>
    </row>
    <row r="6" spans="1:4" ht="15">
      <c r="A6" s="35" t="s">
        <v>49</v>
      </c>
      <c r="B6" s="36">
        <v>38072922.44</v>
      </c>
      <c r="C6" s="36">
        <v>32407182.52</v>
      </c>
      <c r="D6" s="37">
        <f t="shared" si="0"/>
        <v>-5665739.919999998</v>
      </c>
    </row>
    <row r="7" spans="1:4" ht="15">
      <c r="A7" s="35" t="s">
        <v>50</v>
      </c>
      <c r="B7" s="36">
        <v>197801017.17</v>
      </c>
      <c r="C7" s="36">
        <v>264801771.7</v>
      </c>
      <c r="D7" s="37">
        <f t="shared" si="0"/>
        <v>67000754.53</v>
      </c>
    </row>
    <row r="8" spans="1:4" ht="24">
      <c r="A8" s="35" t="s">
        <v>51</v>
      </c>
      <c r="B8" s="36">
        <v>387828385.34</v>
      </c>
      <c r="C8" s="36">
        <v>393477720.77</v>
      </c>
      <c r="D8" s="37">
        <f t="shared" si="0"/>
        <v>5649335.430000007</v>
      </c>
    </row>
    <row r="9" spans="1:4" ht="24.75" thickBot="1">
      <c r="A9" s="35" t="s">
        <v>52</v>
      </c>
      <c r="B9" s="36">
        <v>30231388.35</v>
      </c>
      <c r="C9" s="38">
        <v>25990148.19</v>
      </c>
      <c r="D9" s="37">
        <f t="shared" si="0"/>
        <v>-4241240.16</v>
      </c>
    </row>
    <row r="10" ht="15">
      <c r="C10" s="37">
        <f>SUM(C4:C9)</f>
        <v>966612087.85</v>
      </c>
    </row>
    <row r="11" spans="1:2" ht="15">
      <c r="A11" s="39"/>
      <c r="B11" s="39"/>
    </row>
    <row r="12" spans="3:4" ht="15">
      <c r="C12" t="s">
        <v>53</v>
      </c>
      <c r="D12" s="37">
        <f>D5+D6+D7+D4*(C5+C6+C7)/(C5+C6+C7+C8+C9)</f>
        <v>59707771.13053577</v>
      </c>
    </row>
    <row r="13" spans="3:4" ht="15">
      <c r="C13" t="s">
        <v>54</v>
      </c>
      <c r="D13" s="37">
        <f>D8+D9+D4*(C8+C9)/(C5+C6+C7+C8+C9)</f>
        <v>12031567.449464226</v>
      </c>
    </row>
  </sheetData>
  <sheetProtection/>
  <mergeCells count="1">
    <mergeCell ref="A11:B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Ежевский Андрей Сергеевич</cp:lastModifiedBy>
  <cp:lastPrinted>2012-04-25T08:29:18Z</cp:lastPrinted>
  <dcterms:created xsi:type="dcterms:W3CDTF">2010-02-17T08:51:56Z</dcterms:created>
  <dcterms:modified xsi:type="dcterms:W3CDTF">2013-04-15T09:12:41Z</dcterms:modified>
  <cp:category/>
  <cp:version/>
  <cp:contentType/>
  <cp:contentStatus/>
</cp:coreProperties>
</file>