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7620" activeTab="0"/>
  </bookViews>
  <sheets>
    <sheet name="1.1." sheetId="1" r:id="rId1"/>
    <sheet name="2" sheetId="2" r:id="rId2"/>
  </sheets>
  <externalReferences>
    <externalReference r:id="rId5"/>
  </externalReferences>
  <definedNames>
    <definedName name="_xlnm.Print_Area" localSheetId="0">'1.1.'!$A$1:$F$27</definedName>
    <definedName name="_xlnm.Print_Area" localSheetId="1">'2'!$A$1:$B$45</definedName>
  </definedNames>
  <calcPr fullCalcOnLoad="1"/>
</workbook>
</file>

<file path=xl/comments2.xml><?xml version="1.0" encoding="utf-8"?>
<comments xmlns="http://schemas.openxmlformats.org/spreadsheetml/2006/main">
  <authors>
    <author>Ежевский Андрей Сергеевич</author>
  </authors>
  <commentList>
    <comment ref="A43" authorId="0">
      <text>
        <r>
          <rPr>
            <b/>
            <sz val="9"/>
            <rFont val="Tahoma"/>
            <family val="2"/>
          </rPr>
          <t>Ежевский Андрей Сергеевич:</t>
        </r>
        <r>
          <rPr>
            <sz val="9"/>
            <rFont val="Tahoma"/>
            <family val="2"/>
          </rPr>
          <t xml:space="preserve">
от подачи воды</t>
        </r>
      </text>
    </comment>
  </commentList>
</comments>
</file>

<file path=xl/sharedStrings.xml><?xml version="1.0" encoding="utf-8"?>
<sst xmlns="http://schemas.openxmlformats.org/spreadsheetml/2006/main" count="97" uniqueCount="78">
  <si>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</si>
  <si>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</si>
  <si>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</si>
  <si>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</si>
  <si>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</si>
  <si>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</si>
  <si>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</si>
  <si>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</si>
  <si>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</si>
  <si>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</si>
  <si>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</si>
  <si>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</si>
  <si>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</si>
  <si>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</si>
  <si>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</si>
  <si>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</si>
  <si>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</si>
  <si>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</si>
  <si>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</si>
  <si>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</si>
  <si>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</si>
  <si>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</si>
  <si>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</si>
  <si>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</si>
  <si>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</si>
  <si>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</si>
  <si>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</si>
  <si>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</si>
  <si>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</si>
  <si>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</si>
  <si>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</si>
  <si>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</si>
  <si>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</si>
  <si>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</si>
  <si>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</si>
  <si>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</si>
  <si>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</si>
  <si>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</si>
  <si>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</si>
  <si>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</si>
  <si>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</si>
  <si>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</si>
  <si>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Приложение № 3 к приказу от 08.06.2010г.  № 29-01т/10</t>
  </si>
  <si>
    <t>Таблица  1.1.</t>
  </si>
  <si>
    <t>МУП КХ "Водоканал"</t>
  </si>
  <si>
    <t>холодное водоснабжение</t>
  </si>
  <si>
    <t>прочие расходы</t>
  </si>
  <si>
    <t>г. Калининград, ул. Комсомольская 12</t>
  </si>
  <si>
    <t>Служба по государственному регулированию цен и тарифов Калининградской области</t>
  </si>
  <si>
    <t>д) Чистая прибыль по регулируемому виду деятельности  (тыс. рублей), в том числе:</t>
  </si>
  <si>
    <t xml:space="preserve"> Информация о тарифе на холодную воду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</si>
  <si>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</si>
  <si>
    <t>13,04 руб./куб. м (без НДС)</t>
  </si>
  <si>
    <t>15,39 руб./куб. м (с НДС)</t>
  </si>
  <si>
    <t>Тариф на холодную воду, руб/куб. м</t>
  </si>
  <si>
    <t>Значение</t>
  </si>
  <si>
    <t>г. Калининград, ул. Комсомольская, 12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</si>
  <si>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</si>
  <si>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 xml:space="preserve">объем приобретения, тыс. кВтч </t>
  </si>
  <si>
    <t>д) Объем поднятой воды (тыс. м3)</t>
  </si>
  <si>
    <t>е) Объем покупной воды (тыс. м3)</t>
  </si>
  <si>
    <t>ж) Объем воды, пропущенной через очистные сооружения (тыс. м3)</t>
  </si>
  <si>
    <t>з) Объем отпущенной потребителям воды (тыс. м3)</t>
  </si>
  <si>
    <t>и) Потери воды в сетях  (процентов)</t>
  </si>
  <si>
    <t>к) Протяженность водопроводных сетей (в однотрубном исчислении) (км)</t>
  </si>
  <si>
    <t>л) Количество скважин (штук)</t>
  </si>
  <si>
    <t>м) Количество подкачивающих насосных станций (штук)</t>
  </si>
  <si>
    <t>н) Среднесписочная численность основного производственного персонала (человек)</t>
  </si>
  <si>
    <t>о) Удельный расход электроэнергии на подачу воды в сеть (кВт•ч/м3)</t>
  </si>
  <si>
    <t>п) Расход воды на собственные, в том числе хозяйственно-сбытовые, нужды (процентов)</t>
  </si>
  <si>
    <t>Приказ № 109-03окк/12 от 28.11.2012</t>
  </si>
  <si>
    <t>с 1 января  по 31 декабря 2013 года</t>
  </si>
  <si>
    <t>"Комсомольская правда - Калининград", N 183, 05.12.2012</t>
  </si>
  <si>
    <t>c 01.01.2013 по 30.06.2013</t>
  </si>
  <si>
    <t>с 01.07.2013 по 31.12.2013</t>
  </si>
  <si>
    <t>13,80 руб./куб. м (без НДС)</t>
  </si>
  <si>
    <t>16,28 руб./куб. м (с НДС)</t>
  </si>
  <si>
    <t>план на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</si>
</sst>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/>
    </xf>
    <xf numFmtId="169" fontId="39" fillId="0" borderId="11" xfId="0" applyNumberFormat="1" applyFont="1" applyFill="1" applyBorder="1" applyAlignment="1">
      <alignment vertical="center"/>
    </xf>
    <xf numFmtId="4" fontId="39" fillId="0" borderId="11" xfId="0" applyNumberFormat="1" applyFont="1" applyFill="1" applyBorder="1" applyAlignment="1">
      <alignment vertical="center"/>
    </xf>
    <xf numFmtId="169" fontId="39" fillId="0" borderId="11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vertical="center" wrapText="1"/>
    </xf>
    <xf numFmtId="169" fontId="39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69" fontId="39" fillId="0" borderId="18" xfId="0" applyNumberFormat="1" applyFont="1" applyFill="1" applyBorder="1" applyAlignment="1">
      <alignment vertical="center"/>
    </xf>
    <xf numFmtId="169" fontId="39" fillId="0" borderId="19" xfId="0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left" vertical="center" wrapText="1"/>
    </xf>
    <xf numFmtId="169" fontId="39" fillId="0" borderId="18" xfId="0" applyNumberFormat="1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164" fontId="39" fillId="0" borderId="18" xfId="0" applyNumberFormat="1" applyFont="1" applyFill="1" applyBorder="1" applyAlignment="1">
      <alignment horizontal="right" vertical="center"/>
    </xf>
    <xf numFmtId="2" fontId="39" fillId="0" borderId="18" xfId="0" applyNumberFormat="1" applyFont="1" applyFill="1" applyBorder="1" applyAlignment="1">
      <alignment horizontal="right" vertical="center"/>
    </xf>
    <xf numFmtId="0" fontId="39" fillId="0" borderId="20" xfId="0" applyFont="1" applyFill="1" applyBorder="1" applyAlignment="1">
      <alignment horizontal="left" vertical="top" wrapText="1" indent="3"/>
    </xf>
    <xf numFmtId="0" fontId="39" fillId="0" borderId="20" xfId="0" applyFont="1" applyFill="1" applyBorder="1" applyAlignment="1">
      <alignment horizontal="left" vertical="top" wrapText="1" indent="6"/>
    </xf>
    <xf numFmtId="1" fontId="39" fillId="0" borderId="18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top" wrapText="1"/>
    </xf>
    <xf numFmtId="0" fontId="39" fillId="0" borderId="23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 wrapText="1"/>
    </xf>
    <xf numFmtId="0" fontId="3" fillId="0" borderId="3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wrapText="1"/>
    </xf>
    <xf numFmtId="0" fontId="39" fillId="0" borderId="24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29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wrapText="1"/>
    </xf>
    <xf numFmtId="0" fontId="39" fillId="0" borderId="30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4;\&#1058;&#1072;&#1088;&#1080;&#1092;&#1099;\2013\&#1087;&#1088;&#1086;&#1077;&#1082;&#1090;%20&#1090;&#1072;&#1088;&#1080;&#1092;&#1072;%20&#1042;&#1054;,%20&#1042;&#1057;%20&#1085;&#1072;%202013%20&#1075;&#1086;&#1076;%20&#1091;&#1090;&#1074;&#1077;&#1088;&#1078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алькуляция ХВ"/>
      <sheetName val="Калькуляция ВО"/>
      <sheetName val="формы ФСТ"/>
      <sheetName val="ПП ВС ВО"/>
      <sheetName val="Подъем воды"/>
      <sheetName val="Очистка воды"/>
      <sheetName val="Трансп воды"/>
      <sheetName val="прием, перекачка, транс стоков "/>
      <sheetName val="ОС"/>
      <sheetName val="утил осадка"/>
      <sheetName val="цеховые расходы"/>
      <sheetName val="Косвенные расходы"/>
      <sheetName val="инф  ОКК"/>
      <sheetName val="доп"/>
    </sheetNames>
    <sheetDataSet>
      <sheetData sheetId="1">
        <row r="8">
          <cell r="R8">
            <v>92937.9102045868</v>
          </cell>
        </row>
        <row r="9">
          <cell r="R9">
            <v>11502.963945212927</v>
          </cell>
        </row>
        <row r="10">
          <cell r="R10">
            <v>1067.2851</v>
          </cell>
        </row>
        <row r="11">
          <cell r="R11">
            <v>4765.963133838718</v>
          </cell>
        </row>
        <row r="12">
          <cell r="R12">
            <v>28099.78</v>
          </cell>
        </row>
        <row r="13">
          <cell r="R13">
            <v>27555.542275994056</v>
          </cell>
        </row>
        <row r="14">
          <cell r="R14">
            <v>8341.062646943401</v>
          </cell>
        </row>
        <row r="17">
          <cell r="R17">
            <v>23325.157496046722</v>
          </cell>
        </row>
        <row r="18">
          <cell r="R18">
            <v>5208.173845519881</v>
          </cell>
        </row>
        <row r="23">
          <cell r="R23">
            <v>82531.03711652267</v>
          </cell>
        </row>
        <row r="26">
          <cell r="R26">
            <v>7823.77886854973</v>
          </cell>
        </row>
        <row r="28">
          <cell r="R28">
            <v>2527.021589826262</v>
          </cell>
        </row>
        <row r="29">
          <cell r="R29">
            <v>9213.8</v>
          </cell>
        </row>
        <row r="30">
          <cell r="R30">
            <v>18281.26376526333</v>
          </cell>
        </row>
        <row r="31">
          <cell r="R31">
            <v>5533.738541745211</v>
          </cell>
        </row>
        <row r="33">
          <cell r="R33">
            <v>15474.685719504918</v>
          </cell>
        </row>
        <row r="34">
          <cell r="R34">
            <v>463.4512753052667</v>
          </cell>
        </row>
        <row r="39">
          <cell r="R39">
            <v>126.11520000000002</v>
          </cell>
        </row>
        <row r="40">
          <cell r="R40">
            <v>9023.723979212924</v>
          </cell>
        </row>
        <row r="42">
          <cell r="R42">
            <v>4083.849181271076</v>
          </cell>
        </row>
        <row r="43">
          <cell r="R43">
            <v>26344.4</v>
          </cell>
        </row>
        <row r="44">
          <cell r="R44">
            <v>51476.395498707745</v>
          </cell>
        </row>
        <row r="45">
          <cell r="R45">
            <v>15581.904917458836</v>
          </cell>
        </row>
        <row r="47">
          <cell r="R47">
            <v>43573.63104344257</v>
          </cell>
        </row>
        <row r="48">
          <cell r="R48">
            <v>1776.69</v>
          </cell>
        </row>
      </sheetData>
      <sheetData sheetId="5">
        <row r="23">
          <cell r="J23">
            <v>35541857</v>
          </cell>
        </row>
        <row r="261">
          <cell r="J261">
            <v>128.57782111906383</v>
          </cell>
        </row>
      </sheetData>
      <sheetData sheetId="6">
        <row r="286">
          <cell r="J286">
            <v>86.2127572330152</v>
          </cell>
        </row>
      </sheetData>
      <sheetData sheetId="7">
        <row r="22">
          <cell r="J22">
            <v>45899</v>
          </cell>
        </row>
        <row r="214">
          <cell r="J214">
            <v>226.12946324121668</v>
          </cell>
        </row>
      </sheetData>
      <sheetData sheetId="11">
        <row r="11">
          <cell r="N11">
            <v>49377.05869844627</v>
          </cell>
        </row>
        <row r="12">
          <cell r="N12">
            <v>14946.435668019687</v>
          </cell>
        </row>
        <row r="171">
          <cell r="N171">
            <v>128801.25748179104</v>
          </cell>
        </row>
        <row r="174">
          <cell r="N174">
            <v>82373.4742589942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9.140625" style="1" customWidth="1"/>
    <col min="2" max="2" width="9.140625" style="3" customWidth="1"/>
    <col min="3" max="3" width="30.140625" style="3" customWidth="1"/>
    <col min="4" max="4" width="25.7109375" style="1" customWidth="1"/>
    <col min="5" max="5" width="28.421875" style="1" customWidth="1"/>
    <col min="6" max="16384" width="9.140625" style="1" customWidth="1"/>
  </cols>
  <sheetData>
    <row r="2" spans="2:5" ht="15" hidden="1">
      <c r="B2" s="62"/>
      <c r="C2" s="61"/>
      <c r="D2" s="62" t="s">
        <v>42</v>
      </c>
      <c r="E2" s="61"/>
    </row>
    <row r="3" spans="2:5" ht="15" hidden="1">
      <c r="B3" s="2"/>
      <c r="C3" s="1"/>
      <c r="D3" s="2"/>
      <c r="E3" s="1" t="s">
        <v>43</v>
      </c>
    </row>
    <row r="4" spans="2:10" ht="15">
      <c r="B4" s="60"/>
      <c r="C4" s="61"/>
      <c r="D4" s="61"/>
      <c r="E4" s="61"/>
      <c r="F4" s="61"/>
      <c r="G4" s="61"/>
      <c r="H4" s="61"/>
      <c r="I4" s="61"/>
      <c r="J4" s="61"/>
    </row>
    <row r="5" spans="2:5" ht="16.5" thickBot="1">
      <c r="B5" s="43" t="s">
        <v>50</v>
      </c>
      <c r="C5" s="43"/>
      <c r="D5" s="43"/>
      <c r="E5" s="43"/>
    </row>
    <row r="6" spans="2:5" ht="15">
      <c r="B6" s="44" t="s">
        <v>9</v>
      </c>
      <c r="C6" s="45"/>
      <c r="D6" s="46" t="s">
        <v>44</v>
      </c>
      <c r="E6" s="47"/>
    </row>
    <row r="7" spans="2:5" ht="15">
      <c r="B7" s="41" t="s">
        <v>10</v>
      </c>
      <c r="C7" s="42"/>
      <c r="D7" s="48">
        <v>3903009923</v>
      </c>
      <c r="E7" s="49"/>
    </row>
    <row r="8" spans="2:5" ht="15">
      <c r="B8" s="41" t="s">
        <v>11</v>
      </c>
      <c r="C8" s="42"/>
      <c r="D8" s="48">
        <v>390401001</v>
      </c>
      <c r="E8" s="49"/>
    </row>
    <row r="9" spans="2:5" ht="15.75" thickBot="1">
      <c r="B9" s="41" t="s">
        <v>12</v>
      </c>
      <c r="C9" s="42"/>
      <c r="D9" s="48" t="s">
        <v>47</v>
      </c>
      <c r="E9" s="49"/>
    </row>
    <row r="10" spans="2:5" ht="45" customHeight="1" thickTop="1">
      <c r="B10" s="50" t="s">
        <v>13</v>
      </c>
      <c r="C10" s="51"/>
      <c r="D10" s="52" t="s">
        <v>70</v>
      </c>
      <c r="E10" s="53"/>
    </row>
    <row r="11" spans="2:5" ht="32.25" customHeight="1">
      <c r="B11" s="41" t="s">
        <v>0</v>
      </c>
      <c r="C11" s="42"/>
      <c r="D11" s="48" t="s">
        <v>48</v>
      </c>
      <c r="E11" s="49"/>
    </row>
    <row r="12" spans="2:5" ht="15">
      <c r="B12" s="41" t="s">
        <v>1</v>
      </c>
      <c r="C12" s="42"/>
      <c r="D12" s="48" t="s">
        <v>71</v>
      </c>
      <c r="E12" s="49"/>
    </row>
    <row r="13" spans="2:5" ht="15.75" thickBot="1">
      <c r="B13" s="54" t="s">
        <v>2</v>
      </c>
      <c r="C13" s="55"/>
      <c r="D13" s="56" t="s">
        <v>72</v>
      </c>
      <c r="E13" s="57"/>
    </row>
    <row r="14" spans="2:5" ht="15">
      <c r="B14" s="65" t="s">
        <v>54</v>
      </c>
      <c r="C14" s="66"/>
      <c r="D14" s="46" t="s">
        <v>73</v>
      </c>
      <c r="E14" s="4" t="s">
        <v>52</v>
      </c>
    </row>
    <row r="15" spans="2:5" ht="15">
      <c r="B15" s="67"/>
      <c r="C15" s="68"/>
      <c r="D15" s="48"/>
      <c r="E15" s="5" t="s">
        <v>53</v>
      </c>
    </row>
    <row r="16" spans="2:5" ht="15">
      <c r="B16" s="67"/>
      <c r="C16" s="68"/>
      <c r="D16" s="48" t="s">
        <v>74</v>
      </c>
      <c r="E16" s="5" t="s">
        <v>75</v>
      </c>
    </row>
    <row r="17" spans="2:5" ht="15.75" thickBot="1">
      <c r="B17" s="69"/>
      <c r="C17" s="70"/>
      <c r="D17" s="56"/>
      <c r="E17" s="6" t="s">
        <v>76</v>
      </c>
    </row>
    <row r="18" spans="2:5" ht="15.75" hidden="1" thickTop="1">
      <c r="B18" s="63" t="s">
        <v>9</v>
      </c>
      <c r="C18" s="63"/>
      <c r="D18" s="64"/>
      <c r="E18" s="64"/>
    </row>
    <row r="19" spans="2:5" ht="15" hidden="1">
      <c r="B19" s="32" t="s">
        <v>10</v>
      </c>
      <c r="C19" s="32"/>
      <c r="D19" s="33"/>
      <c r="E19" s="33"/>
    </row>
    <row r="20" spans="2:5" ht="15" hidden="1">
      <c r="B20" s="32" t="s">
        <v>11</v>
      </c>
      <c r="C20" s="32"/>
      <c r="D20" s="33"/>
      <c r="E20" s="33"/>
    </row>
    <row r="21" spans="2:5" ht="15.75" hidden="1" thickBot="1">
      <c r="B21" s="32" t="s">
        <v>12</v>
      </c>
      <c r="C21" s="32"/>
      <c r="D21" s="33"/>
      <c r="E21" s="33"/>
    </row>
    <row r="22" spans="2:5" ht="60.75" customHeight="1" hidden="1" thickTop="1">
      <c r="B22" s="58" t="s">
        <v>14</v>
      </c>
      <c r="C22" s="59"/>
      <c r="D22" s="72"/>
      <c r="E22" s="73"/>
    </row>
    <row r="23" spans="2:5" ht="32.25" customHeight="1" hidden="1">
      <c r="B23" s="32" t="s">
        <v>0</v>
      </c>
      <c r="C23" s="32"/>
      <c r="D23" s="33"/>
      <c r="E23" s="33"/>
    </row>
    <row r="24" spans="2:5" ht="15" hidden="1">
      <c r="B24" s="32" t="s">
        <v>1</v>
      </c>
      <c r="C24" s="32"/>
      <c r="D24" s="33"/>
      <c r="E24" s="33"/>
    </row>
    <row r="25" spans="2:5" ht="15.75" hidden="1" thickBot="1">
      <c r="B25" s="36" t="s">
        <v>2</v>
      </c>
      <c r="C25" s="36"/>
      <c r="D25" s="37"/>
      <c r="E25" s="37"/>
    </row>
    <row r="26" spans="2:5" ht="33.75" customHeight="1" hidden="1" thickBot="1" thickTop="1">
      <c r="B26" s="39" t="s">
        <v>3</v>
      </c>
      <c r="C26" s="39"/>
      <c r="D26" s="40"/>
      <c r="E26" s="71"/>
    </row>
    <row r="27" spans="2:3" ht="16.5" hidden="1" thickBot="1" thickTop="1">
      <c r="B27" s="1"/>
      <c r="C27" s="1"/>
    </row>
    <row r="28" spans="2:5" ht="15.75" hidden="1" thickTop="1">
      <c r="B28" s="34" t="s">
        <v>9</v>
      </c>
      <c r="C28" s="34"/>
      <c r="D28" s="35"/>
      <c r="E28" s="35"/>
    </row>
    <row r="29" spans="2:5" ht="15" hidden="1">
      <c r="B29" s="32" t="s">
        <v>10</v>
      </c>
      <c r="C29" s="32"/>
      <c r="D29" s="33"/>
      <c r="E29" s="33"/>
    </row>
    <row r="30" spans="2:5" ht="15" hidden="1">
      <c r="B30" s="32" t="s">
        <v>11</v>
      </c>
      <c r="C30" s="32"/>
      <c r="D30" s="33"/>
      <c r="E30" s="33"/>
    </row>
    <row r="31" spans="2:5" ht="15.75" hidden="1" thickBot="1">
      <c r="B31" s="32" t="s">
        <v>12</v>
      </c>
      <c r="C31" s="32"/>
      <c r="D31" s="33"/>
      <c r="E31" s="33"/>
    </row>
    <row r="32" spans="2:5" ht="45.75" customHeight="1" hidden="1" thickTop="1">
      <c r="B32" s="34" t="s">
        <v>15</v>
      </c>
      <c r="C32" s="34"/>
      <c r="D32" s="35"/>
      <c r="E32" s="35"/>
    </row>
    <row r="33" spans="2:5" ht="31.5" customHeight="1" hidden="1">
      <c r="B33" s="32" t="s">
        <v>0</v>
      </c>
      <c r="C33" s="32"/>
      <c r="D33" s="33"/>
      <c r="E33" s="33"/>
    </row>
    <row r="34" spans="2:5" ht="15" hidden="1">
      <c r="B34" s="32" t="s">
        <v>1</v>
      </c>
      <c r="C34" s="32"/>
      <c r="D34" s="33"/>
      <c r="E34" s="33"/>
    </row>
    <row r="35" spans="2:5" ht="15.75" hidden="1" thickBot="1">
      <c r="B35" s="36" t="s">
        <v>2</v>
      </c>
      <c r="C35" s="36"/>
      <c r="D35" s="37"/>
      <c r="E35" s="37"/>
    </row>
    <row r="36" spans="2:5" ht="34.5" customHeight="1" hidden="1" thickBot="1" thickTop="1">
      <c r="B36" s="39" t="s">
        <v>16</v>
      </c>
      <c r="C36" s="39"/>
      <c r="D36" s="40"/>
      <c r="E36" s="40"/>
    </row>
    <row r="37" ht="15.75" hidden="1" thickTop="1"/>
    <row r="38" ht="15" hidden="1"/>
    <row r="39" spans="2:5" ht="31.5" customHeight="1" hidden="1">
      <c r="B39" s="38" t="s">
        <v>29</v>
      </c>
      <c r="C39" s="38"/>
      <c r="D39" s="38"/>
      <c r="E39" s="38"/>
    </row>
    <row r="40" spans="2:5" ht="60" customHeight="1" hidden="1">
      <c r="B40" s="38" t="s">
        <v>36</v>
      </c>
      <c r="C40" s="38"/>
      <c r="D40" s="38"/>
      <c r="E40" s="38"/>
    </row>
  </sheetData>
  <sheetProtection/>
  <mergeCells count="61">
    <mergeCell ref="B26:C26"/>
    <mergeCell ref="D26:E26"/>
    <mergeCell ref="B12:C12"/>
    <mergeCell ref="D22:E22"/>
    <mergeCell ref="B23:C23"/>
    <mergeCell ref="D23:E23"/>
    <mergeCell ref="B24:C24"/>
    <mergeCell ref="D24:E24"/>
    <mergeCell ref="B25:C25"/>
    <mergeCell ref="D25:E25"/>
    <mergeCell ref="B4:J4"/>
    <mergeCell ref="B2:C2"/>
    <mergeCell ref="D2:E2"/>
    <mergeCell ref="D14:D15"/>
    <mergeCell ref="B18:C18"/>
    <mergeCell ref="D18:E18"/>
    <mergeCell ref="D16:D17"/>
    <mergeCell ref="B14:C17"/>
    <mergeCell ref="D12:E12"/>
    <mergeCell ref="D13:E13"/>
    <mergeCell ref="B22:C22"/>
    <mergeCell ref="B19:C19"/>
    <mergeCell ref="D19:E19"/>
    <mergeCell ref="B20:C20"/>
    <mergeCell ref="D20:E20"/>
    <mergeCell ref="B9:C9"/>
    <mergeCell ref="D9:E9"/>
    <mergeCell ref="B10:C10"/>
    <mergeCell ref="D10:E10"/>
    <mergeCell ref="B21:C21"/>
    <mergeCell ref="B8:C8"/>
    <mergeCell ref="D8:E8"/>
    <mergeCell ref="D21:E21"/>
    <mergeCell ref="B13:C13"/>
    <mergeCell ref="D11:E11"/>
    <mergeCell ref="B36:C36"/>
    <mergeCell ref="D36:E36"/>
    <mergeCell ref="B34:C34"/>
    <mergeCell ref="D34:E34"/>
    <mergeCell ref="B11:C11"/>
    <mergeCell ref="B5:E5"/>
    <mergeCell ref="B6:C6"/>
    <mergeCell ref="D6:E6"/>
    <mergeCell ref="B7:C7"/>
    <mergeCell ref="D7:E7"/>
    <mergeCell ref="B35:C35"/>
    <mergeCell ref="D35:E35"/>
    <mergeCell ref="B31:C31"/>
    <mergeCell ref="D31:E31"/>
    <mergeCell ref="B39:E39"/>
    <mergeCell ref="B40:E40"/>
    <mergeCell ref="B32:C32"/>
    <mergeCell ref="D32:E32"/>
    <mergeCell ref="B33:C33"/>
    <mergeCell ref="D33:E33"/>
    <mergeCell ref="B30:C30"/>
    <mergeCell ref="D30:E30"/>
    <mergeCell ref="B28:C28"/>
    <mergeCell ref="D28:E28"/>
    <mergeCell ref="B29:C29"/>
    <mergeCell ref="D29:E29"/>
  </mergeCells>
  <printOptions/>
  <pageMargins left="0.65" right="0.7086614173228347" top="1.08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51"/>
  <sheetViews>
    <sheetView zoomScale="85" zoomScaleNormal="85" zoomScalePageLayoutView="0" workbookViewId="0" topLeftCell="A14">
      <selection activeCell="B45" sqref="B45"/>
    </sheetView>
  </sheetViews>
  <sheetFormatPr defaultColWidth="9.140625" defaultRowHeight="15"/>
  <cols>
    <col min="1" max="1" width="50.28125" style="7" customWidth="1"/>
    <col min="2" max="2" width="36.8515625" style="7" customWidth="1"/>
    <col min="3" max="16384" width="9.140625" style="7" customWidth="1"/>
  </cols>
  <sheetData>
    <row r="1" spans="1:2" ht="36.75" customHeight="1">
      <c r="A1" s="43" t="s">
        <v>51</v>
      </c>
      <c r="B1" s="43"/>
    </row>
    <row r="2" spans="1:2" ht="15">
      <c r="A2" s="8" t="s">
        <v>9</v>
      </c>
      <c r="B2" s="9" t="s">
        <v>44</v>
      </c>
    </row>
    <row r="3" spans="1:2" ht="15">
      <c r="A3" s="8" t="s">
        <v>10</v>
      </c>
      <c r="B3" s="9">
        <v>3903009923</v>
      </c>
    </row>
    <row r="4" spans="1:2" ht="15">
      <c r="A4" s="8" t="s">
        <v>11</v>
      </c>
      <c r="B4" s="9">
        <v>390401001</v>
      </c>
    </row>
    <row r="5" spans="1:2" ht="15">
      <c r="A5" s="8" t="s">
        <v>12</v>
      </c>
      <c r="B5" s="9" t="s">
        <v>56</v>
      </c>
    </row>
    <row r="6" spans="1:2" ht="15">
      <c r="A6" s="8" t="s">
        <v>17</v>
      </c>
      <c r="B6" s="9" t="s">
        <v>77</v>
      </c>
    </row>
    <row r="7" spans="1:2" ht="15.75" thickBot="1">
      <c r="A7" s="10"/>
      <c r="B7" s="10"/>
    </row>
    <row r="8" spans="1:2" ht="15.75" thickBot="1">
      <c r="A8" s="18" t="s">
        <v>4</v>
      </c>
      <c r="B8" s="19" t="s">
        <v>55</v>
      </c>
    </row>
    <row r="9" spans="1:2" ht="60.75" thickBot="1">
      <c r="A9" s="20" t="s">
        <v>30</v>
      </c>
      <c r="B9" s="21" t="s">
        <v>45</v>
      </c>
    </row>
    <row r="10" spans="1:2" ht="21" customHeight="1" thickBot="1">
      <c r="A10" s="20" t="s">
        <v>31</v>
      </c>
      <c r="B10" s="22">
        <v>596347.4519404224</v>
      </c>
    </row>
    <row r="11" spans="1:2" ht="30">
      <c r="A11" s="16" t="s">
        <v>32</v>
      </c>
      <c r="B11" s="17">
        <f>B12+B13+B16+B17+B18+B19+B21+B23+B24</f>
        <v>594349.4519404224</v>
      </c>
    </row>
    <row r="12" spans="1:2" ht="48.75" customHeight="1">
      <c r="A12" s="29" t="s">
        <v>18</v>
      </c>
      <c r="B12" s="13">
        <v>13321.30945</v>
      </c>
    </row>
    <row r="13" spans="1:2" ht="60">
      <c r="A13" s="29" t="s">
        <v>19</v>
      </c>
      <c r="B13" s="13">
        <f>'[1]Калькуляция ХВ'!$R$8+'[1]Калькуляция ХВ'!$R$39</f>
        <v>93064.0254045868</v>
      </c>
    </row>
    <row r="14" spans="1:2" ht="30">
      <c r="A14" s="30" t="s">
        <v>20</v>
      </c>
      <c r="B14" s="14">
        <f>B13/B15</f>
        <v>2.615057420439401</v>
      </c>
    </row>
    <row r="15" spans="1:2" ht="15">
      <c r="A15" s="30" t="s">
        <v>58</v>
      </c>
      <c r="B15" s="13">
        <f>('[1]Подъем воды'!$J$23+'[1]Трансп воды'!$J$22)/1000</f>
        <v>35587.756</v>
      </c>
    </row>
    <row r="16" spans="1:2" ht="30">
      <c r="A16" s="29" t="s">
        <v>21</v>
      </c>
      <c r="B16" s="13">
        <f>'[1]Калькуляция ХВ'!$R$23</f>
        <v>82531.03711652267</v>
      </c>
    </row>
    <row r="17" spans="1:2" ht="45">
      <c r="A17" s="29" t="s">
        <v>22</v>
      </c>
      <c r="B17" s="13">
        <f>'[1]Калькуляция ХВ'!$R$13+'[1]Калькуляция ХВ'!$R$30+'[1]Калькуляция ХВ'!$R$44+'[1]Калькуляция ХВ'!$R$14+'[1]Калькуляция ХВ'!$R$31+'[1]Калькуляция ХВ'!$R$45</f>
        <v>126769.90764611258</v>
      </c>
    </row>
    <row r="18" spans="1:2" ht="60">
      <c r="A18" s="29" t="s">
        <v>23</v>
      </c>
      <c r="B18" s="13">
        <f>'[1]Калькуляция ХВ'!$R$9+'[1]Калькуляция ХВ'!$R$26+'[1]Калькуляция ХВ'!$R$40</f>
        <v>28350.46679297558</v>
      </c>
    </row>
    <row r="19" spans="1:2" ht="30">
      <c r="A19" s="29" t="s">
        <v>24</v>
      </c>
      <c r="B19" s="13">
        <f>'[1]Калькуляция ХВ'!$R$17+'[1]Калькуляция ХВ'!$R$33+'[1]Калькуляция ХВ'!$R$47</f>
        <v>82373.47425899422</v>
      </c>
    </row>
    <row r="20" spans="1:2" ht="30">
      <c r="A20" s="30" t="s">
        <v>25</v>
      </c>
      <c r="B20" s="15">
        <f>('[1]цеховые расходы'!$N$11+'[1]цеховые расходы'!$N$12)*('[1]цеховые расходы'!$N$174/'[1]цеховые расходы'!$N$171)</f>
        <v>41137.40666075183</v>
      </c>
    </row>
    <row r="21" spans="1:2" ht="30">
      <c r="A21" s="29" t="s">
        <v>26</v>
      </c>
      <c r="B21" s="13">
        <v>84388.81714546935</v>
      </c>
    </row>
    <row r="22" spans="1:2" ht="30">
      <c r="A22" s="30" t="s">
        <v>27</v>
      </c>
      <c r="B22" s="15">
        <v>40090.23424414237</v>
      </c>
    </row>
    <row r="23" spans="1:2" ht="33" customHeight="1">
      <c r="A23" s="29" t="s">
        <v>28</v>
      </c>
      <c r="B23" s="13">
        <f>'[1]Калькуляция ХВ'!$R$11+'[1]Калькуляция ХВ'!$R$12+'[1]Калькуляция ХВ'!$R$28+'[1]Калькуляция ХВ'!$R$29+'[1]Калькуляция ХВ'!$R$42+'[1]Калькуляция ХВ'!$R$43</f>
        <v>75034.81390493606</v>
      </c>
    </row>
    <row r="24" spans="1:2" ht="15.75" thickBot="1">
      <c r="A24" s="29" t="s">
        <v>46</v>
      </c>
      <c r="B24" s="23">
        <f>'[1]Калькуляция ХВ'!$R$18+'[1]Калькуляция ХВ'!$R$34+'[1]Калькуляция ХВ'!$R$48+'[1]Калькуляция ХВ'!$R$10</f>
        <v>8515.600220825148</v>
      </c>
    </row>
    <row r="25" spans="1:2" ht="30.75" thickBot="1">
      <c r="A25" s="20" t="s">
        <v>33</v>
      </c>
      <c r="B25" s="22">
        <f>B10-B11</f>
        <v>1998</v>
      </c>
    </row>
    <row r="26" spans="1:2" ht="30.75" hidden="1" thickBot="1">
      <c r="A26" s="20" t="s">
        <v>49</v>
      </c>
      <c r="B26" s="22">
        <f>1200*0.76</f>
        <v>912</v>
      </c>
    </row>
    <row r="27" spans="1:2" ht="75.75" hidden="1" thickBot="1">
      <c r="A27" s="24" t="s">
        <v>8</v>
      </c>
      <c r="B27" s="22">
        <v>0</v>
      </c>
    </row>
    <row r="28" spans="1:2" ht="30.75" hidden="1" thickBot="1">
      <c r="A28" s="20" t="s">
        <v>34</v>
      </c>
      <c r="B28" s="22"/>
    </row>
    <row r="29" spans="1:2" ht="30.75" hidden="1" thickBot="1">
      <c r="A29" s="24" t="s">
        <v>5</v>
      </c>
      <c r="B29" s="22"/>
    </row>
    <row r="30" spans="1:2" ht="45.75" hidden="1" thickBot="1">
      <c r="A30" s="20" t="s">
        <v>57</v>
      </c>
      <c r="B30" s="22"/>
    </row>
    <row r="31" spans="1:2" ht="15.75" thickBot="1">
      <c r="A31" s="20" t="s">
        <v>59</v>
      </c>
      <c r="B31" s="25">
        <v>54325.25936578919</v>
      </c>
    </row>
    <row r="32" spans="1:2" ht="15.75" thickBot="1">
      <c r="A32" s="20" t="s">
        <v>60</v>
      </c>
      <c r="B32" s="25">
        <v>907.626</v>
      </c>
    </row>
    <row r="33" spans="1:2" ht="30.75" thickBot="1">
      <c r="A33" s="20" t="s">
        <v>61</v>
      </c>
      <c r="B33" s="25">
        <v>54325.25936578919</v>
      </c>
    </row>
    <row r="34" spans="1:2" ht="19.5" customHeight="1" thickBot="1">
      <c r="A34" s="20" t="s">
        <v>62</v>
      </c>
      <c r="B34" s="25">
        <v>51973.36980384184</v>
      </c>
    </row>
    <row r="35" spans="1:2" ht="15.75" hidden="1" thickBot="1">
      <c r="A35" s="24" t="s">
        <v>6</v>
      </c>
      <c r="B35" s="26"/>
    </row>
    <row r="36" spans="1:2" ht="15.75" hidden="1" thickBot="1">
      <c r="A36" s="24" t="s">
        <v>7</v>
      </c>
      <c r="B36" s="26"/>
    </row>
    <row r="37" spans="1:2" ht="15.75" thickBot="1">
      <c r="A37" s="20" t="s">
        <v>63</v>
      </c>
      <c r="B37" s="27">
        <v>14.50005999665768</v>
      </c>
    </row>
    <row r="38" spans="1:2" ht="30.75" thickBot="1">
      <c r="A38" s="20" t="s">
        <v>64</v>
      </c>
      <c r="B38" s="28">
        <v>918.2124</v>
      </c>
    </row>
    <row r="39" spans="1:2" ht="15.75" thickBot="1">
      <c r="A39" s="20" t="s">
        <v>65</v>
      </c>
      <c r="B39" s="26">
        <v>135</v>
      </c>
    </row>
    <row r="40" spans="1:2" ht="30.75" thickBot="1">
      <c r="A40" s="20" t="s">
        <v>66</v>
      </c>
      <c r="B40" s="26">
        <f>9+48</f>
        <v>57</v>
      </c>
    </row>
    <row r="41" spans="1:2" ht="30.75" thickBot="1">
      <c r="A41" s="20" t="s">
        <v>67</v>
      </c>
      <c r="B41" s="31">
        <f>'[1]Подъем воды'!$J$261+'[1]Очистка воды'!$J$286+'[1]Трансп воды'!$J$214</f>
        <v>440.9200415932957</v>
      </c>
    </row>
    <row r="42" spans="1:2" ht="30.75" thickBot="1">
      <c r="A42" s="20" t="s">
        <v>68</v>
      </c>
      <c r="B42" s="28">
        <f>B15/B34</f>
        <v>0.6847305867276934</v>
      </c>
    </row>
    <row r="43" spans="1:2" ht="30.75" thickBot="1">
      <c r="A43" s="20" t="s">
        <v>69</v>
      </c>
      <c r="B43" s="27">
        <v>6</v>
      </c>
    </row>
    <row r="44" spans="1:2" ht="46.5" hidden="1" thickBot="1" thickTop="1">
      <c r="A44" s="11" t="s">
        <v>35</v>
      </c>
      <c r="B44" s="12"/>
    </row>
    <row r="46" spans="1:2" ht="33" customHeight="1" hidden="1">
      <c r="A46" s="74" t="s">
        <v>37</v>
      </c>
      <c r="B46" s="74"/>
    </row>
    <row r="47" spans="1:3" ht="36.75" customHeight="1" hidden="1">
      <c r="A47" s="74" t="s">
        <v>39</v>
      </c>
      <c r="B47" s="74"/>
      <c r="C47" s="7" t="s">
        <v>38</v>
      </c>
    </row>
    <row r="48" spans="1:2" ht="99.75" customHeight="1" hidden="1">
      <c r="A48" s="74" t="s">
        <v>40</v>
      </c>
      <c r="B48" s="74"/>
    </row>
    <row r="49" spans="1:2" ht="36" customHeight="1" hidden="1">
      <c r="A49" s="74" t="s">
        <v>41</v>
      </c>
      <c r="B49" s="74"/>
    </row>
    <row r="51" spans="1:2" ht="49.5" customHeight="1">
      <c r="A51" s="74"/>
      <c r="B51" s="7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1.12" right="0.7086614173228347" top="1.08" bottom="0.88" header="0.61" footer="1.08"/>
  <pageSetup fitToHeight="2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Ежевский Андрей Сергеевич</cp:lastModifiedBy>
  <cp:lastPrinted>2011-12-28T11:03:06Z</cp:lastPrinted>
  <dcterms:created xsi:type="dcterms:W3CDTF">2010-02-16T14:16:42Z</dcterms:created>
  <dcterms:modified xsi:type="dcterms:W3CDTF">2013-01-09T13:46:23Z</dcterms:modified>
  <cp:category/>
  <cp:version/>
  <cp:contentType/>
  <cp:contentStatus/>
</cp:coreProperties>
</file>